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0" yWindow="15" windowWidth="20415" windowHeight="12495"/>
  </bookViews>
  <sheets>
    <sheet name="Tabelle1" sheetId="1" r:id="rId1"/>
  </sheets>
  <calcPr calcId="125725"/>
</workbook>
</file>

<file path=xl/calcChain.xml><?xml version="1.0" encoding="utf-8"?>
<calcChain xmlns="http://schemas.openxmlformats.org/spreadsheetml/2006/main">
  <c r="M68" i="1"/>
  <c r="K68"/>
  <c r="K27"/>
  <c r="G27"/>
  <c r="C27"/>
  <c r="I68"/>
  <c r="G68"/>
  <c r="E68"/>
  <c r="C68"/>
  <c r="M29"/>
  <c r="K29"/>
  <c r="I29"/>
  <c r="G29"/>
  <c r="E29"/>
  <c r="C29"/>
  <c r="C24"/>
  <c r="C23"/>
  <c r="E21"/>
  <c r="E57"/>
  <c r="E66" s="1"/>
  <c r="C57"/>
  <c r="C66" s="1"/>
  <c r="M18"/>
  <c r="M27" s="1"/>
  <c r="K18"/>
  <c r="I18"/>
  <c r="I27" s="1"/>
  <c r="G18"/>
  <c r="E18"/>
  <c r="E27" s="1"/>
  <c r="C21" l="1"/>
  <c r="M57"/>
  <c r="K57"/>
  <c r="I57"/>
  <c r="G57"/>
  <c r="G66" s="1"/>
  <c r="K31"/>
  <c r="I31"/>
  <c r="G31"/>
  <c r="E31"/>
  <c r="C18"/>
  <c r="C13"/>
  <c r="N22"/>
  <c r="N23"/>
  <c r="N26"/>
  <c r="N28"/>
  <c r="N29"/>
  <c r="N30"/>
  <c r="M31"/>
  <c r="N61"/>
  <c r="N62"/>
  <c r="P62" s="1"/>
  <c r="N65"/>
  <c r="N67"/>
  <c r="P67" s="1"/>
  <c r="N68"/>
  <c r="N69"/>
  <c r="N19"/>
  <c r="N58"/>
  <c r="N20"/>
  <c r="N21"/>
  <c r="N59"/>
  <c r="N60"/>
  <c r="C70"/>
  <c r="E70"/>
  <c r="G70"/>
  <c r="D48"/>
  <c r="N48" s="1"/>
  <c r="D9"/>
  <c r="N9" s="1"/>
  <c r="N47"/>
  <c r="N8"/>
  <c r="M52"/>
  <c r="K52"/>
  <c r="I52"/>
  <c r="G52"/>
  <c r="E52"/>
  <c r="C52"/>
  <c r="K13"/>
  <c r="M13"/>
  <c r="I13"/>
  <c r="G13"/>
  <c r="E13"/>
  <c r="I66" l="1"/>
  <c r="I70" s="1"/>
  <c r="I72" s="1"/>
  <c r="M66"/>
  <c r="M70" s="1"/>
  <c r="M72" s="1"/>
  <c r="K66"/>
  <c r="P68"/>
  <c r="N27"/>
  <c r="G72"/>
  <c r="P65"/>
  <c r="P61"/>
  <c r="E33"/>
  <c r="P59"/>
  <c r="P58"/>
  <c r="K33"/>
  <c r="D57"/>
  <c r="N57" s="1"/>
  <c r="N18"/>
  <c r="C72"/>
  <c r="P60"/>
  <c r="P69"/>
  <c r="M33"/>
  <c r="I33"/>
  <c r="E72"/>
  <c r="P48"/>
  <c r="P47"/>
  <c r="G33"/>
  <c r="N66" l="1"/>
  <c r="P66" s="1"/>
  <c r="K70"/>
  <c r="K72" s="1"/>
  <c r="C31"/>
  <c r="P57"/>
  <c r="C33" l="1"/>
  <c r="C36" s="1"/>
  <c r="E34" s="1"/>
  <c r="E36" s="1"/>
  <c r="G34" s="1"/>
  <c r="G36" s="1"/>
  <c r="I34" s="1"/>
  <c r="I36" s="1"/>
  <c r="K34" s="1"/>
  <c r="K36" s="1"/>
  <c r="M34" s="1"/>
  <c r="M36" s="1"/>
  <c r="C73" s="1"/>
  <c r="C75" s="1"/>
  <c r="E73" s="1"/>
  <c r="E75" s="1"/>
  <c r="G73" s="1"/>
  <c r="G75" s="1"/>
  <c r="I73" s="1"/>
  <c r="I75" s="1"/>
  <c r="K73" s="1"/>
  <c r="K75" s="1"/>
  <c r="M73" s="1"/>
  <c r="M75" s="1"/>
  <c r="N31"/>
</calcChain>
</file>

<file path=xl/comments1.xml><?xml version="1.0" encoding="utf-8"?>
<comments xmlns="http://schemas.openxmlformats.org/spreadsheetml/2006/main">
  <authors>
    <author>Gründerlexikon</author>
  </authors>
  <commentList>
    <comment ref="B21" authorId="0">
      <text>
        <r>
          <rPr>
            <b/>
            <sz val="9"/>
            <color indexed="81"/>
            <rFont val="Tahoma"/>
            <family val="2"/>
          </rPr>
          <t>Gründerlexikon:</t>
        </r>
        <r>
          <rPr>
            <sz val="9"/>
            <color indexed="81"/>
            <rFont val="Tahoma"/>
            <family val="2"/>
          </rPr>
          <t xml:space="preserve">
Wenn Pauschal mit 0,30 € dann keine Umsatzsteuer berückstichtigen</t>
        </r>
      </text>
    </comment>
  </commentList>
</comments>
</file>

<file path=xl/sharedStrings.xml><?xml version="1.0" encoding="utf-8"?>
<sst xmlns="http://schemas.openxmlformats.org/spreadsheetml/2006/main" count="77" uniqueCount="49">
  <si>
    <t>Monat</t>
  </si>
  <si>
    <t>Einzahlungen</t>
  </si>
  <si>
    <t>Umsatzerlöse</t>
  </si>
  <si>
    <t>Sonstiges</t>
  </si>
  <si>
    <t>Fremdkapital</t>
  </si>
  <si>
    <t>Summe Einzahlungen</t>
  </si>
  <si>
    <t>Auszahlungen</t>
  </si>
  <si>
    <t>Investitionen</t>
  </si>
  <si>
    <t>Personalkosten</t>
  </si>
  <si>
    <t>Material/Ware</t>
  </si>
  <si>
    <t>sonstige Betriebsausgaben</t>
  </si>
  <si>
    <t>Umsatzsteuer</t>
  </si>
  <si>
    <t>sonstige Steuern</t>
  </si>
  <si>
    <t>Summe Auszahlungen</t>
  </si>
  <si>
    <t>Überdeckung/ -Unterdeckung</t>
  </si>
  <si>
    <t>Saldo Vormonat</t>
  </si>
  <si>
    <t>Kontokorrentkredit</t>
  </si>
  <si>
    <t>Effektive Liquidität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</si>
  <si>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</si>
  <si>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</si>
  <si>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</si>
  <si>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</si>
  <si>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</si>
  <si>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</si>
  <si>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</si>
  <si>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</si>
  <si>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</si>
  <si>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</si>
  <si>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</si>
  <si>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</si>
  <si>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Name</t>
  </si>
  <si>
    <t xml:space="preserve"> Mietaufwand</t>
  </si>
  <si>
    <t xml:space="preserve"> Kfz - Aufwand</t>
  </si>
  <si>
    <t xml:space="preserve"> Bürobedarf / Telefon</t>
  </si>
  <si>
    <t>Adressse</t>
  </si>
  <si>
    <t>Firma</t>
  </si>
  <si>
    <t>Liquiditätsvorschau</t>
  </si>
  <si>
    <t>Geschäftsjahr</t>
  </si>
  <si>
    <t>Max Mustermann</t>
  </si>
  <si>
    <t>Musterstraße 22</t>
  </si>
  <si>
    <t>Musterfirma</t>
  </si>
  <si>
    <t>Privateinlagen</t>
  </si>
  <si>
    <t>Saldo Vormonat (EB)</t>
  </si>
  <si>
    <t>Gründung zum</t>
  </si>
  <si>
    <t>Zinsen + Tilgung</t>
  </si>
  <si>
    <t xml:space="preserve"> Versicherungen</t>
  </si>
  <si>
    <t xml:space="preserve"> Werbung</t>
  </si>
  <si>
    <t xml:space="preserve"> Buchführung und Beratung</t>
  </si>
  <si>
    <t>Privatentnahmen (KV, Lebenshaltung …)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</si>
</sst>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12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i/>
      <sz val="1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14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6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Fill="1" applyBorder="1"/>
    <xf numFmtId="44" fontId="5" fillId="0" borderId="0" xfId="1" applyFont="1"/>
    <xf numFmtId="44" fontId="2" fillId="0" borderId="0" xfId="0" applyNumberFormat="1" applyFont="1"/>
    <xf numFmtId="44" fontId="5" fillId="0" borderId="1" xfId="1" applyFont="1" applyBorder="1"/>
    <xf numFmtId="44" fontId="5" fillId="0" borderId="2" xfId="1" applyFont="1" applyBorder="1"/>
    <xf numFmtId="0" fontId="6" fillId="0" borderId="0" xfId="0" applyFont="1"/>
    <xf numFmtId="44" fontId="5" fillId="0" borderId="0" xfId="1" applyFont="1" applyBorder="1"/>
    <xf numFmtId="44" fontId="5" fillId="0" borderId="3" xfId="1" applyFont="1" applyBorder="1"/>
    <xf numFmtId="0" fontId="4" fillId="0" borderId="0" xfId="0" applyFont="1" applyFill="1" applyBorder="1"/>
    <xf numFmtId="0" fontId="8" fillId="0" borderId="0" xfId="0" applyFont="1" applyBorder="1"/>
    <xf numFmtId="44" fontId="5" fillId="0" borderId="4" xfId="1" applyFont="1" applyBorder="1"/>
    <xf numFmtId="0" fontId="2" fillId="0" borderId="5" xfId="0" applyFont="1" applyBorder="1"/>
    <xf numFmtId="44" fontId="5" fillId="0" borderId="5" xfId="1" applyFont="1" applyBorder="1"/>
    <xf numFmtId="0" fontId="4" fillId="0" borderId="0" xfId="0" applyFont="1" applyBorder="1" applyAlignment="1"/>
    <xf numFmtId="0" fontId="2" fillId="0" borderId="0" xfId="0" applyFont="1" applyBorder="1"/>
    <xf numFmtId="0" fontId="4" fillId="0" borderId="0" xfId="0" applyFont="1" applyAlignment="1">
      <alignment horizontal="left"/>
    </xf>
    <xf numFmtId="0" fontId="4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6" xfId="0" applyFont="1" applyFill="1" applyBorder="1"/>
    <xf numFmtId="0" fontId="2" fillId="0" borderId="2" xfId="0" applyFont="1" applyBorder="1"/>
    <xf numFmtId="0" fontId="4" fillId="0" borderId="2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6" xfId="0" applyFont="1" applyFill="1" applyBorder="1"/>
    <xf numFmtId="14" fontId="2" fillId="0" borderId="0" xfId="0" applyNumberFormat="1" applyFont="1" applyBorder="1" applyAlignment="1">
      <alignment horizontal="left"/>
    </xf>
    <xf numFmtId="0" fontId="7" fillId="0" borderId="0" xfId="0" applyFont="1" applyBorder="1" applyAlignment="1">
      <alignment vertical="center"/>
    </xf>
    <xf numFmtId="0" fontId="9" fillId="0" borderId="0" xfId="0" applyFont="1" applyBorder="1"/>
  </cellXfs>
  <cellStyles count="2">
    <cellStyle name="Euro" xfId="1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81"/>
  <sheetViews>
    <sheetView tabSelected="1" view="pageLayout" zoomScaleNormal="100" workbookViewId="0">
      <selection activeCell="C9" sqref="C9"/>
    </sheetView>
  </sheetViews>
  <sheetFormatPr baseColWidth="10" defaultRowHeight="12.75"/>
  <cols>
    <col min="1" max="1" width="3.85546875" style="1" customWidth="1"/>
    <col min="2" max="2" width="38.5703125" style="1" customWidth="1"/>
    <col min="3" max="3" width="14.42578125" style="1" customWidth="1"/>
    <col min="4" max="4" width="2.28515625" style="1" customWidth="1"/>
    <col min="5" max="5" width="12.7109375" style="1" customWidth="1"/>
    <col min="6" max="6" width="2.7109375" style="1" customWidth="1"/>
    <col min="7" max="7" width="12.7109375" style="1" customWidth="1"/>
    <col min="8" max="8" width="3.140625" style="1" customWidth="1"/>
    <col min="9" max="9" width="12.7109375" style="1" customWidth="1"/>
    <col min="10" max="10" width="3" style="1" customWidth="1"/>
    <col min="11" max="11" width="12.7109375" style="1" customWidth="1"/>
    <col min="12" max="12" width="3.140625" style="1" customWidth="1"/>
    <col min="13" max="13" width="14.7109375" style="1" customWidth="1"/>
    <col min="14" max="14" width="14.140625" style="1" hidden="1" customWidth="1"/>
    <col min="15" max="15" width="2.42578125" style="1" hidden="1" customWidth="1"/>
    <col min="16" max="16" width="13.140625" style="1" hidden="1" customWidth="1"/>
    <col min="17" max="17" width="2.28515625" style="1" customWidth="1"/>
    <col min="18" max="18" width="9.7109375" style="1" customWidth="1"/>
    <col min="19" max="19" width="2.7109375" style="1" customWidth="1"/>
    <col min="20" max="20" width="9.7109375" style="1" customWidth="1"/>
    <col min="21" max="21" width="2" style="1" customWidth="1"/>
    <col min="22" max="22" width="9.7109375" style="1" customWidth="1"/>
    <col min="23" max="23" width="2.140625" style="1" customWidth="1"/>
    <col min="24" max="24" width="9.7109375" style="1" customWidth="1"/>
    <col min="25" max="16384" width="11.42578125" style="1"/>
  </cols>
  <sheetData>
    <row r="1" spans="1:43" ht="29.25" customHeight="1">
      <c r="A1" s="26" t="s">
        <v>36</v>
      </c>
      <c r="B1" s="27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43" ht="14.25">
      <c r="A2" s="15" t="s">
        <v>30</v>
      </c>
      <c r="C2" s="16" t="s">
        <v>38</v>
      </c>
      <c r="D2" s="11"/>
      <c r="E2" s="11"/>
      <c r="F2" s="11"/>
      <c r="G2" s="11"/>
    </row>
    <row r="3" spans="1:43" ht="14.25">
      <c r="A3" s="15" t="s">
        <v>34</v>
      </c>
      <c r="C3" s="16" t="s">
        <v>39</v>
      </c>
      <c r="D3" s="11"/>
      <c r="E3" s="11"/>
      <c r="F3" s="11"/>
      <c r="G3" s="11"/>
    </row>
    <row r="4" spans="1:43" ht="14.25">
      <c r="A4" s="17" t="s">
        <v>35</v>
      </c>
      <c r="C4" s="16" t="s">
        <v>40</v>
      </c>
      <c r="D4" s="11"/>
      <c r="E4" s="11"/>
      <c r="F4" s="11"/>
      <c r="G4" s="11"/>
    </row>
    <row r="5" spans="1:43" ht="14.25">
      <c r="A5" s="18" t="s">
        <v>37</v>
      </c>
      <c r="C5" s="19">
        <v>2018</v>
      </c>
      <c r="D5" s="11"/>
      <c r="E5" s="11"/>
      <c r="F5" s="11"/>
      <c r="G5" s="11"/>
    </row>
    <row r="6" spans="1:43" ht="14.25">
      <c r="A6" s="18" t="s">
        <v>43</v>
      </c>
      <c r="C6" s="25">
        <v>43101</v>
      </c>
      <c r="D6" s="11"/>
      <c r="E6" s="11"/>
      <c r="F6" s="11"/>
      <c r="G6" s="11"/>
    </row>
    <row r="7" spans="1:43" ht="15">
      <c r="A7" s="24" t="s">
        <v>0</v>
      </c>
      <c r="B7" s="21"/>
      <c r="C7" s="22" t="s">
        <v>18</v>
      </c>
      <c r="D7" s="22"/>
      <c r="E7" s="22" t="s">
        <v>19</v>
      </c>
      <c r="F7" s="22"/>
      <c r="G7" s="22" t="s">
        <v>20</v>
      </c>
      <c r="H7" s="22"/>
      <c r="I7" s="22" t="s">
        <v>21</v>
      </c>
      <c r="J7" s="22"/>
      <c r="K7" s="22" t="s">
        <v>22</v>
      </c>
      <c r="L7" s="22"/>
      <c r="M7" s="23" t="s">
        <v>23</v>
      </c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</row>
    <row r="8" spans="1:43">
      <c r="A8" s="10" t="s">
        <v>1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4">
        <f>SUM(C8:M8)</f>
        <v>0</v>
      </c>
      <c r="Y8" s="3"/>
      <c r="Z8" s="3"/>
    </row>
    <row r="9" spans="1:43">
      <c r="B9" s="1" t="s">
        <v>2</v>
      </c>
      <c r="C9" s="3">
        <v>1000</v>
      </c>
      <c r="D9" s="3">
        <f>D8/1.19</f>
        <v>0</v>
      </c>
      <c r="E9" s="3">
        <v>1500</v>
      </c>
      <c r="F9" s="3"/>
      <c r="G9" s="3">
        <v>1500</v>
      </c>
      <c r="H9" s="3"/>
      <c r="I9" s="3">
        <v>2000</v>
      </c>
      <c r="J9" s="3"/>
      <c r="K9" s="3">
        <v>2500</v>
      </c>
      <c r="L9" s="3"/>
      <c r="M9" s="3">
        <v>2500</v>
      </c>
      <c r="N9" s="4">
        <f>SUM(C9:M9)</f>
        <v>11000</v>
      </c>
      <c r="Y9" s="3"/>
      <c r="Z9" s="3"/>
    </row>
    <row r="10" spans="1:43">
      <c r="B10" s="1" t="s">
        <v>3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Y10" s="3"/>
      <c r="Z10" s="3"/>
    </row>
    <row r="11" spans="1:43">
      <c r="B11" s="1" t="s">
        <v>41</v>
      </c>
      <c r="C11" s="3">
        <v>1000</v>
      </c>
      <c r="D11" s="3"/>
      <c r="E11" s="3"/>
      <c r="F11" s="3"/>
      <c r="G11" s="3"/>
      <c r="H11" s="3"/>
      <c r="I11" s="3"/>
      <c r="J11" s="3"/>
      <c r="K11" s="3"/>
      <c r="L11" s="3"/>
      <c r="M11" s="3"/>
      <c r="Y11" s="3"/>
      <c r="Z11" s="3"/>
    </row>
    <row r="12" spans="1:43">
      <c r="B12" s="1" t="s">
        <v>4</v>
      </c>
      <c r="C12" s="5">
        <v>10000</v>
      </c>
      <c r="D12" s="3"/>
      <c r="E12" s="5"/>
      <c r="F12" s="3"/>
      <c r="G12" s="5"/>
      <c r="H12" s="3"/>
      <c r="I12" s="5"/>
      <c r="J12" s="3"/>
      <c r="K12" s="5"/>
      <c r="L12" s="3"/>
      <c r="M12" s="5"/>
      <c r="Y12" s="3"/>
      <c r="Z12" s="3"/>
    </row>
    <row r="13" spans="1:43">
      <c r="A13" s="10" t="s">
        <v>5</v>
      </c>
      <c r="C13" s="6">
        <f>SUM(C9:C12)</f>
        <v>12000</v>
      </c>
      <c r="D13" s="3"/>
      <c r="E13" s="6">
        <f>SUM(E9:E12)</f>
        <v>1500</v>
      </c>
      <c r="F13" s="3"/>
      <c r="G13" s="6">
        <f>SUM(G9:G12)</f>
        <v>1500</v>
      </c>
      <c r="H13" s="3"/>
      <c r="I13" s="6">
        <f>SUM(I9:I12)</f>
        <v>2000</v>
      </c>
      <c r="J13" s="3"/>
      <c r="K13" s="6">
        <f>SUM(K9:K12)</f>
        <v>2500</v>
      </c>
      <c r="L13" s="3"/>
      <c r="M13" s="6">
        <f>SUM(M9:M12)</f>
        <v>2500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43" ht="9.75" customHeight="1"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43">
      <c r="A15" s="10" t="s">
        <v>6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3">
      <c r="B16" s="1" t="s">
        <v>7</v>
      </c>
      <c r="C16" s="3">
        <v>1000</v>
      </c>
      <c r="D16" s="3"/>
      <c r="E16" s="3">
        <v>500</v>
      </c>
      <c r="F16" s="3"/>
      <c r="G16" s="3"/>
      <c r="H16" s="3"/>
      <c r="I16" s="3">
        <v>500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>
      <c r="B17" s="1" t="s">
        <v>8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>
      <c r="B18" s="1" t="s">
        <v>9</v>
      </c>
      <c r="C18" s="3">
        <f>C9*0.65</f>
        <v>650</v>
      </c>
      <c r="D18" s="3"/>
      <c r="E18" s="3">
        <f>E9*0.65</f>
        <v>975</v>
      </c>
      <c r="F18" s="3"/>
      <c r="G18" s="3">
        <f>G9*0.65</f>
        <v>975</v>
      </c>
      <c r="H18" s="3"/>
      <c r="I18" s="3">
        <f>I9*0.65</f>
        <v>1300</v>
      </c>
      <c r="J18" s="3"/>
      <c r="K18" s="3">
        <f>K9*0.65</f>
        <v>1625</v>
      </c>
      <c r="L18" s="3"/>
      <c r="M18" s="3">
        <f>M9*0.65</f>
        <v>1625</v>
      </c>
      <c r="N18" s="3">
        <f t="shared" ref="N18:N23" si="0">SUM(C18:M18)</f>
        <v>7150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>
      <c r="B19" s="7" t="s">
        <v>10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>
        <f t="shared" si="0"/>
        <v>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>
      <c r="B20" s="1" t="s">
        <v>31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>
        <f t="shared" si="0"/>
        <v>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>
      <c r="B21" s="1" t="s">
        <v>32</v>
      </c>
      <c r="C21" s="3">
        <f>100*0.3</f>
        <v>30</v>
      </c>
      <c r="D21" s="3"/>
      <c r="E21" s="3">
        <f>100*0.3</f>
        <v>30</v>
      </c>
      <c r="F21" s="3"/>
      <c r="G21" s="3">
        <v>50</v>
      </c>
      <c r="H21" s="3"/>
      <c r="I21" s="3">
        <v>50</v>
      </c>
      <c r="J21" s="3"/>
      <c r="K21" s="3">
        <v>100</v>
      </c>
      <c r="L21" s="3"/>
      <c r="M21" s="3">
        <v>100</v>
      </c>
      <c r="N21" s="3">
        <f t="shared" si="0"/>
        <v>360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>
      <c r="B22" s="1" t="s">
        <v>33</v>
      </c>
      <c r="C22" s="3">
        <v>500</v>
      </c>
      <c r="D22" s="3"/>
      <c r="E22" s="3">
        <v>100</v>
      </c>
      <c r="F22" s="3"/>
      <c r="G22" s="3">
        <v>100</v>
      </c>
      <c r="H22" s="3"/>
      <c r="I22" s="3">
        <v>100</v>
      </c>
      <c r="J22" s="3"/>
      <c r="K22" s="3">
        <v>100</v>
      </c>
      <c r="L22" s="3"/>
      <c r="M22" s="3">
        <v>100</v>
      </c>
      <c r="N22" s="3">
        <f t="shared" si="0"/>
        <v>1000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>
      <c r="B23" s="1" t="s">
        <v>45</v>
      </c>
      <c r="C23" s="3">
        <f>200</f>
        <v>200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>
        <f t="shared" si="0"/>
        <v>200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>
      <c r="B24" s="1" t="s">
        <v>47</v>
      </c>
      <c r="C24" s="3">
        <f>100+500</f>
        <v>600</v>
      </c>
      <c r="D24" s="3"/>
      <c r="E24" s="3">
        <v>100</v>
      </c>
      <c r="F24" s="3"/>
      <c r="G24" s="3">
        <v>100</v>
      </c>
      <c r="H24" s="3"/>
      <c r="I24" s="3">
        <v>100</v>
      </c>
      <c r="J24" s="3"/>
      <c r="K24" s="3">
        <v>100</v>
      </c>
      <c r="L24" s="3"/>
      <c r="M24" s="3">
        <v>100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>
      <c r="B25" s="1" t="s">
        <v>46</v>
      </c>
      <c r="C25" s="3">
        <v>500</v>
      </c>
      <c r="D25" s="3"/>
      <c r="E25" s="3">
        <v>250</v>
      </c>
      <c r="F25" s="3"/>
      <c r="G25" s="3">
        <v>100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>
      <c r="B26" s="1" t="s">
        <v>44</v>
      </c>
      <c r="C26" s="3">
        <v>200</v>
      </c>
      <c r="D26" s="3"/>
      <c r="E26" s="3">
        <v>200</v>
      </c>
      <c r="F26" s="3"/>
      <c r="G26" s="3">
        <v>200</v>
      </c>
      <c r="H26" s="3"/>
      <c r="I26" s="3">
        <v>200</v>
      </c>
      <c r="J26" s="3"/>
      <c r="K26" s="3">
        <v>200</v>
      </c>
      <c r="L26" s="3"/>
      <c r="M26" s="3">
        <v>200</v>
      </c>
      <c r="N26" s="3">
        <f t="shared" ref="N26:N31" si="1">SUM(C26:M26)</f>
        <v>1200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>
      <c r="B27" s="1" t="s">
        <v>11</v>
      </c>
      <c r="C27" s="3">
        <f>(C9+C10-C16-C18-C22-C24-C25-C30)/119*19</f>
        <v>-359.24369747899158</v>
      </c>
      <c r="D27" s="3"/>
      <c r="E27" s="3">
        <f>(E9+E10-E16-E18-E22-E24-E25-E30)/119*19</f>
        <v>-67.857142857142861</v>
      </c>
      <c r="F27" s="3"/>
      <c r="G27" s="3">
        <f>(G9+G10-G16-G18-G22-G24-G25-G30)/119*19</f>
        <v>35.924369747899156</v>
      </c>
      <c r="H27" s="3"/>
      <c r="I27" s="3">
        <f>(I9+I10-I16-I18-I22-I24-I25-I30)/119*19</f>
        <v>0</v>
      </c>
      <c r="J27" s="3"/>
      <c r="K27" s="3">
        <f>(K9+K10-K16-K18-K22-K24-K25-K30)/119*19</f>
        <v>107.77310924369749</v>
      </c>
      <c r="L27" s="3"/>
      <c r="M27" s="3">
        <f>(M9+M10-M16-M18-M22-M24-M25-M30)/119*19</f>
        <v>107.77310924369749</v>
      </c>
      <c r="N27" s="3">
        <f t="shared" si="1"/>
        <v>-175.63025210084027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>
      <c r="B28" s="1" t="s">
        <v>12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>
        <f t="shared" si="1"/>
        <v>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>
      <c r="B29" s="1" t="s">
        <v>48</v>
      </c>
      <c r="C29" s="3">
        <f>300+500</f>
        <v>800</v>
      </c>
      <c r="D29" s="3"/>
      <c r="E29" s="3">
        <f>300+500</f>
        <v>800</v>
      </c>
      <c r="F29" s="3"/>
      <c r="G29" s="3">
        <f>300+500</f>
        <v>800</v>
      </c>
      <c r="H29" s="3"/>
      <c r="I29" s="3">
        <f>300+500</f>
        <v>800</v>
      </c>
      <c r="J29" s="3"/>
      <c r="K29" s="3">
        <f>300+500</f>
        <v>800</v>
      </c>
      <c r="L29" s="3"/>
      <c r="M29" s="3">
        <f>300+500</f>
        <v>800</v>
      </c>
      <c r="N29" s="3">
        <f t="shared" si="1"/>
        <v>4800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>
      <c r="B30" s="1" t="s">
        <v>3</v>
      </c>
      <c r="C30" s="5"/>
      <c r="D30" s="3"/>
      <c r="E30" s="5"/>
      <c r="F30" s="3"/>
      <c r="G30" s="5"/>
      <c r="H30" s="3"/>
      <c r="I30" s="5"/>
      <c r="J30" s="3"/>
      <c r="K30" s="5"/>
      <c r="L30" s="3"/>
      <c r="M30" s="5"/>
      <c r="N30" s="3">
        <f t="shared" si="1"/>
        <v>0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>
      <c r="A31" s="10" t="s">
        <v>13</v>
      </c>
      <c r="C31" s="6">
        <f>SUM(C16:C30)</f>
        <v>4120.7563025210084</v>
      </c>
      <c r="D31" s="3"/>
      <c r="E31" s="6">
        <f>SUM(E16:E30)</f>
        <v>2887.1428571428573</v>
      </c>
      <c r="F31" s="3"/>
      <c r="G31" s="6">
        <f>SUM(G16:G30)</f>
        <v>2360.9243697478992</v>
      </c>
      <c r="H31" s="3"/>
      <c r="I31" s="6">
        <f>SUM(I16:I30)</f>
        <v>3050</v>
      </c>
      <c r="J31" s="6"/>
      <c r="K31" s="6">
        <f>SUM(K16:K30)</f>
        <v>3032.7731092436975</v>
      </c>
      <c r="L31" s="3"/>
      <c r="M31" s="6">
        <f>SUM(M16:M30)</f>
        <v>3032.7731092436975</v>
      </c>
      <c r="N31" s="3">
        <f t="shared" si="1"/>
        <v>18484.36974789916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8.25" customHeight="1">
      <c r="A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>
      <c r="A33" s="10" t="s">
        <v>14</v>
      </c>
      <c r="C33" s="5">
        <f>C13-C31</f>
        <v>7879.2436974789916</v>
      </c>
      <c r="D33" s="3"/>
      <c r="E33" s="5">
        <f>E13-E31</f>
        <v>-1387.1428571428573</v>
      </c>
      <c r="F33" s="3"/>
      <c r="G33" s="5">
        <f>G13-G31</f>
        <v>-860.92436974789916</v>
      </c>
      <c r="H33" s="3"/>
      <c r="I33" s="5">
        <f>I13-I31</f>
        <v>-1050</v>
      </c>
      <c r="J33" s="3"/>
      <c r="K33" s="5">
        <f>K13-K31</f>
        <v>-532.77310924369749</v>
      </c>
      <c r="L33" s="3"/>
      <c r="M33" s="5">
        <f>M13-M31</f>
        <v>-532.77310924369749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>
      <c r="A34" s="10" t="s">
        <v>42</v>
      </c>
      <c r="C34" s="6">
        <v>0</v>
      </c>
      <c r="D34" s="3"/>
      <c r="E34" s="6">
        <f>C36</f>
        <v>7879.2436974789916</v>
      </c>
      <c r="F34" s="3"/>
      <c r="G34" s="6">
        <f>E36</f>
        <v>6492.1008403361338</v>
      </c>
      <c r="H34" s="3"/>
      <c r="I34" s="6">
        <f>G36</f>
        <v>5631.1764705882342</v>
      </c>
      <c r="J34" s="3"/>
      <c r="K34" s="6">
        <f>I36</f>
        <v>4581.1764705882342</v>
      </c>
      <c r="L34" s="3"/>
      <c r="M34" s="6">
        <f>K36</f>
        <v>4048.4033613445367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>
      <c r="A35" s="10" t="s">
        <v>16</v>
      </c>
      <c r="C35" s="6"/>
      <c r="D35" s="3"/>
      <c r="E35" s="6"/>
      <c r="F35" s="3"/>
      <c r="G35" s="6"/>
      <c r="H35" s="8"/>
      <c r="I35" s="6"/>
      <c r="J35" s="3"/>
      <c r="K35" s="6"/>
      <c r="L35" s="3"/>
      <c r="M35" s="6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>
      <c r="A36" s="10" t="s">
        <v>17</v>
      </c>
      <c r="C36" s="12">
        <f>C33+C34+C35</f>
        <v>7879.2436974789916</v>
      </c>
      <c r="D36" s="3"/>
      <c r="E36" s="12">
        <f>E33+E34+E35</f>
        <v>6492.1008403361338</v>
      </c>
      <c r="F36" s="3"/>
      <c r="G36" s="12">
        <f>G33+G34+G35</f>
        <v>5631.1764705882342</v>
      </c>
      <c r="H36" s="8"/>
      <c r="I36" s="12">
        <f>I33+I34+I35</f>
        <v>4581.1764705882342</v>
      </c>
      <c r="J36" s="3"/>
      <c r="K36" s="12">
        <f>K33+K34+K35</f>
        <v>4048.4033613445367</v>
      </c>
      <c r="L36" s="8"/>
      <c r="M36" s="12">
        <f>M33+M34+M35</f>
        <v>3515.6302521008392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>
      <c r="S37" s="3"/>
      <c r="T37" s="3"/>
      <c r="U37" s="3"/>
      <c r="V37" s="3"/>
      <c r="W37" s="3"/>
      <c r="X37" s="3"/>
      <c r="Y37" s="3"/>
      <c r="Z37" s="3"/>
    </row>
    <row r="38" spans="1:26" hidden="1">
      <c r="A38" s="13"/>
      <c r="B38" s="13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3"/>
      <c r="T38" s="3"/>
      <c r="U38" s="3"/>
      <c r="V38" s="3"/>
      <c r="W38" s="3"/>
      <c r="X38" s="3"/>
      <c r="Y38" s="3"/>
      <c r="Z38" s="3"/>
    </row>
    <row r="39" spans="1:26">
      <c r="A39" s="10"/>
      <c r="C39" s="8"/>
      <c r="D39" s="3"/>
      <c r="E39" s="8"/>
      <c r="F39" s="3"/>
      <c r="G39" s="8"/>
      <c r="H39" s="8"/>
      <c r="I39" s="8"/>
      <c r="J39" s="3"/>
      <c r="K39" s="8"/>
      <c r="L39" s="8"/>
      <c r="M39" s="8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>
      <c r="A40" s="16"/>
      <c r="B40" s="16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3"/>
      <c r="T40" s="3"/>
      <c r="U40" s="3"/>
      <c r="V40" s="3"/>
      <c r="W40" s="3"/>
      <c r="X40" s="3"/>
      <c r="Y40" s="3"/>
      <c r="Z40" s="3"/>
    </row>
    <row r="41" spans="1:26" ht="4.5" customHeight="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</row>
    <row r="42" spans="1:26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</row>
    <row r="43" spans="1:26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</row>
    <row r="44" spans="1:26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</row>
    <row r="45" spans="1:26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</row>
    <row r="46" spans="1:26">
      <c r="A46" s="20" t="s">
        <v>0</v>
      </c>
      <c r="B46" s="21"/>
      <c r="C46" s="22" t="s">
        <v>24</v>
      </c>
      <c r="D46" s="22"/>
      <c r="E46" s="22" t="s">
        <v>25</v>
      </c>
      <c r="F46" s="22"/>
      <c r="G46" s="22" t="s">
        <v>26</v>
      </c>
      <c r="H46" s="22"/>
      <c r="I46" s="22" t="s">
        <v>27</v>
      </c>
      <c r="J46" s="22"/>
      <c r="K46" s="22" t="s">
        <v>28</v>
      </c>
      <c r="L46" s="22"/>
      <c r="M46" s="23" t="s">
        <v>29</v>
      </c>
    </row>
    <row r="47" spans="1:26">
      <c r="A47" s="10" t="s">
        <v>1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4">
        <f>SUM(C47:M47)</f>
        <v>0</v>
      </c>
      <c r="P47" s="4">
        <f>N47+N8</f>
        <v>0</v>
      </c>
    </row>
    <row r="48" spans="1:26">
      <c r="B48" s="1" t="s">
        <v>2</v>
      </c>
      <c r="C48" s="3">
        <v>3000</v>
      </c>
      <c r="D48" s="3">
        <f>D47/1.19</f>
        <v>0</v>
      </c>
      <c r="E48" s="3">
        <v>3000</v>
      </c>
      <c r="F48" s="3"/>
      <c r="G48" s="3">
        <v>3500</v>
      </c>
      <c r="H48" s="3"/>
      <c r="I48" s="3">
        <v>3500</v>
      </c>
      <c r="J48" s="3"/>
      <c r="K48" s="3">
        <v>4000</v>
      </c>
      <c r="L48" s="3"/>
      <c r="M48" s="3">
        <v>5000</v>
      </c>
      <c r="N48" s="4">
        <f>SUM(C48:M48)</f>
        <v>22000</v>
      </c>
      <c r="P48" s="4">
        <f>N9+N48</f>
        <v>33000</v>
      </c>
    </row>
    <row r="49" spans="1:16">
      <c r="B49" s="1" t="s">
        <v>3</v>
      </c>
      <c r="C49" s="3"/>
      <c r="D49" s="3"/>
      <c r="E49" s="3"/>
      <c r="F49" s="3"/>
      <c r="G49" s="3"/>
      <c r="H49" s="3"/>
      <c r="I49" s="3">
        <v>500</v>
      </c>
      <c r="J49" s="3"/>
      <c r="K49" s="3"/>
      <c r="L49" s="3"/>
      <c r="M49" s="3"/>
    </row>
    <row r="50" spans="1:16">
      <c r="B50" s="1" t="s">
        <v>41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6">
      <c r="B51" s="1" t="s">
        <v>4</v>
      </c>
      <c r="C51" s="5"/>
      <c r="D51" s="3"/>
      <c r="E51" s="5"/>
      <c r="F51" s="3"/>
      <c r="G51" s="5"/>
      <c r="H51" s="3"/>
      <c r="I51" s="5"/>
      <c r="J51" s="3"/>
      <c r="K51" s="5"/>
      <c r="L51" s="3"/>
      <c r="M51" s="5"/>
    </row>
    <row r="52" spans="1:16">
      <c r="A52" s="10" t="s">
        <v>5</v>
      </c>
      <c r="C52" s="6">
        <f>SUM(C48:C51)</f>
        <v>3000</v>
      </c>
      <c r="D52" s="3"/>
      <c r="E52" s="6">
        <f>SUM(E48:E51)</f>
        <v>3000</v>
      </c>
      <c r="F52" s="3"/>
      <c r="G52" s="6">
        <f>SUM(G48:G51)</f>
        <v>3500</v>
      </c>
      <c r="H52" s="3"/>
      <c r="I52" s="6">
        <f>SUM(I48:I51)</f>
        <v>4000</v>
      </c>
      <c r="J52" s="3"/>
      <c r="K52" s="6">
        <f>SUM(K48:K51)</f>
        <v>4000</v>
      </c>
      <c r="L52" s="3"/>
      <c r="M52" s="6">
        <f>SUM(M48:M51)</f>
        <v>5000</v>
      </c>
    </row>
    <row r="53" spans="1:16"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6">
      <c r="A54" s="10" t="s">
        <v>6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6">
      <c r="B55" s="1" t="s">
        <v>7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6">
      <c r="B56" s="1" t="s">
        <v>8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>
        <v>500</v>
      </c>
    </row>
    <row r="57" spans="1:16">
      <c r="B57" s="1" t="s">
        <v>9</v>
      </c>
      <c r="C57" s="3">
        <f>C48*0.65</f>
        <v>1950</v>
      </c>
      <c r="D57" s="3">
        <f>D48*64.3%</f>
        <v>0</v>
      </c>
      <c r="E57" s="3">
        <f>E48*0.65</f>
        <v>1950</v>
      </c>
      <c r="F57" s="3"/>
      <c r="G57" s="3">
        <f>G48*0.65</f>
        <v>2275</v>
      </c>
      <c r="H57" s="3"/>
      <c r="I57" s="3">
        <f>I48*0.65</f>
        <v>2275</v>
      </c>
      <c r="J57" s="3"/>
      <c r="K57" s="3">
        <f>K48*0.65</f>
        <v>2600</v>
      </c>
      <c r="L57" s="3"/>
      <c r="M57" s="3">
        <f>M48*0.65</f>
        <v>3250</v>
      </c>
      <c r="N57" s="4">
        <f t="shared" ref="N57:N62" si="2">SUM(C57:M57)</f>
        <v>14300</v>
      </c>
      <c r="P57" s="4">
        <f t="shared" ref="P57:P62" si="3">N18+N57</f>
        <v>21450</v>
      </c>
    </row>
    <row r="58" spans="1:16">
      <c r="B58" s="7" t="s">
        <v>10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4">
        <f t="shared" si="2"/>
        <v>0</v>
      </c>
      <c r="P58" s="4">
        <f t="shared" si="3"/>
        <v>0</v>
      </c>
    </row>
    <row r="59" spans="1:16">
      <c r="B59" s="1" t="s">
        <v>31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>
        <v>150</v>
      </c>
      <c r="N59" s="4">
        <f t="shared" si="2"/>
        <v>150</v>
      </c>
      <c r="P59" s="4">
        <f t="shared" si="3"/>
        <v>150</v>
      </c>
    </row>
    <row r="60" spans="1:16">
      <c r="B60" s="1" t="s">
        <v>32</v>
      </c>
      <c r="C60" s="3">
        <v>150</v>
      </c>
      <c r="D60" s="3"/>
      <c r="E60" s="3">
        <v>150</v>
      </c>
      <c r="F60" s="3"/>
      <c r="G60" s="3">
        <v>200</v>
      </c>
      <c r="H60" s="3"/>
      <c r="I60" s="3">
        <v>200</v>
      </c>
      <c r="J60" s="3"/>
      <c r="K60" s="3">
        <v>250</v>
      </c>
      <c r="L60" s="3"/>
      <c r="M60" s="3">
        <v>250</v>
      </c>
      <c r="N60" s="4">
        <f t="shared" si="2"/>
        <v>1200</v>
      </c>
      <c r="P60" s="4">
        <f t="shared" si="3"/>
        <v>1560</v>
      </c>
    </row>
    <row r="61" spans="1:16">
      <c r="B61" s="1" t="s">
        <v>33</v>
      </c>
      <c r="C61" s="3">
        <v>100</v>
      </c>
      <c r="D61" s="3"/>
      <c r="E61" s="3">
        <v>100</v>
      </c>
      <c r="F61" s="3"/>
      <c r="G61" s="3">
        <v>100</v>
      </c>
      <c r="H61" s="3"/>
      <c r="I61" s="3">
        <v>100</v>
      </c>
      <c r="J61" s="3"/>
      <c r="K61" s="3">
        <v>100</v>
      </c>
      <c r="L61" s="3"/>
      <c r="M61" s="3">
        <v>300</v>
      </c>
      <c r="N61" s="4">
        <f t="shared" si="2"/>
        <v>800</v>
      </c>
      <c r="P61" s="4">
        <f t="shared" si="3"/>
        <v>1800</v>
      </c>
    </row>
    <row r="62" spans="1:16">
      <c r="B62" s="1" t="s">
        <v>45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>
        <v>200</v>
      </c>
      <c r="N62" s="4">
        <f t="shared" si="2"/>
        <v>200</v>
      </c>
      <c r="P62" s="4">
        <f t="shared" si="3"/>
        <v>400</v>
      </c>
    </row>
    <row r="63" spans="1:16">
      <c r="B63" s="1" t="s">
        <v>47</v>
      </c>
      <c r="C63" s="3">
        <v>100</v>
      </c>
      <c r="D63" s="3"/>
      <c r="E63" s="3">
        <v>100</v>
      </c>
      <c r="F63" s="3"/>
      <c r="G63" s="3">
        <v>100</v>
      </c>
      <c r="H63" s="3"/>
      <c r="I63" s="3">
        <v>100</v>
      </c>
      <c r="J63" s="3"/>
      <c r="K63" s="3">
        <v>100</v>
      </c>
      <c r="L63" s="3"/>
      <c r="M63" s="3">
        <v>100</v>
      </c>
      <c r="N63" s="4"/>
      <c r="P63" s="4"/>
    </row>
    <row r="64" spans="1:16">
      <c r="B64" s="1" t="s">
        <v>46</v>
      </c>
      <c r="C64" s="3"/>
      <c r="D64" s="3"/>
      <c r="E64" s="3"/>
      <c r="F64" s="3"/>
      <c r="G64" s="3"/>
      <c r="H64" s="3"/>
      <c r="I64" s="3"/>
      <c r="J64" s="3"/>
      <c r="K64" s="3">
        <v>1000</v>
      </c>
      <c r="L64" s="3"/>
      <c r="M64" s="3"/>
      <c r="N64" s="4"/>
      <c r="P64" s="4"/>
    </row>
    <row r="65" spans="1:18">
      <c r="B65" s="1" t="s">
        <v>44</v>
      </c>
      <c r="C65" s="3">
        <v>200</v>
      </c>
      <c r="D65" s="3"/>
      <c r="E65" s="3">
        <v>200</v>
      </c>
      <c r="F65" s="3"/>
      <c r="G65" s="3">
        <v>200</v>
      </c>
      <c r="H65" s="3"/>
      <c r="I65" s="3">
        <v>200</v>
      </c>
      <c r="J65" s="3"/>
      <c r="K65" s="3">
        <v>200</v>
      </c>
      <c r="L65" s="3"/>
      <c r="M65" s="3">
        <v>220</v>
      </c>
      <c r="N65" s="4">
        <f>SUM(C65:M65)</f>
        <v>1220</v>
      </c>
      <c r="P65" s="4">
        <f>N26+N65</f>
        <v>2420</v>
      </c>
    </row>
    <row r="66" spans="1:18">
      <c r="B66" s="1" t="s">
        <v>11</v>
      </c>
      <c r="C66" s="3">
        <f>(C48+C49-C55-C57-C61-C63-C64-C69)/119*19</f>
        <v>135.71428571428572</v>
      </c>
      <c r="D66" s="3"/>
      <c r="E66" s="3">
        <f>(E48+E49-E55-E57-E61-E63-E64-E69)/119*19</f>
        <v>135.71428571428572</v>
      </c>
      <c r="F66" s="3"/>
      <c r="G66" s="3">
        <f>(G48+G49-G55-G57-G61-G63-G64-G69)/119*19</f>
        <v>163.65546218487395</v>
      </c>
      <c r="H66" s="3"/>
      <c r="I66" s="3">
        <f>(I48+I49-I55-I57-I61-I63-I64-I69)/119*19</f>
        <v>243.48739495798321</v>
      </c>
      <c r="J66" s="3"/>
      <c r="K66" s="3">
        <f>(K48+K49-K55-K57-K61-K63-K64-K69)/119*19</f>
        <v>31.932773109243698</v>
      </c>
      <c r="L66" s="3"/>
      <c r="M66" s="3">
        <f>(M48+M49-M55-M57-M61-M63-M64-M69)/119*19</f>
        <v>215.54621848739498</v>
      </c>
      <c r="N66" s="4">
        <f>SUM(C66:M66)</f>
        <v>926.05042016806738</v>
      </c>
      <c r="P66" s="4">
        <f>N27+N66</f>
        <v>750.42016806722711</v>
      </c>
    </row>
    <row r="67" spans="1:18">
      <c r="B67" s="1" t="s">
        <v>12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4">
        <f>SUM(C67:M67)</f>
        <v>0</v>
      </c>
      <c r="P67" s="4">
        <f>N28+N67</f>
        <v>0</v>
      </c>
    </row>
    <row r="68" spans="1:18">
      <c r="B68" s="1" t="s">
        <v>48</v>
      </c>
      <c r="C68" s="3">
        <f>300+700</f>
        <v>1000</v>
      </c>
      <c r="D68" s="3"/>
      <c r="E68" s="3">
        <f>300+700</f>
        <v>1000</v>
      </c>
      <c r="F68" s="3"/>
      <c r="G68" s="3">
        <f>300+700</f>
        <v>1000</v>
      </c>
      <c r="H68" s="3"/>
      <c r="I68" s="3">
        <f>300+700</f>
        <v>1000</v>
      </c>
      <c r="J68" s="3"/>
      <c r="K68" s="3">
        <f>300+1200</f>
        <v>1500</v>
      </c>
      <c r="L68" s="3"/>
      <c r="M68" s="3">
        <f>300+1200</f>
        <v>1500</v>
      </c>
      <c r="N68" s="4">
        <f>SUM(C68:M68)</f>
        <v>7000</v>
      </c>
      <c r="P68" s="4">
        <f>N29+N68</f>
        <v>11800</v>
      </c>
    </row>
    <row r="69" spans="1:18">
      <c r="B69" s="1" t="s">
        <v>3</v>
      </c>
      <c r="C69" s="5"/>
      <c r="D69" s="3"/>
      <c r="E69" s="5"/>
      <c r="F69" s="3"/>
      <c r="G69" s="5"/>
      <c r="H69" s="3"/>
      <c r="I69" s="5"/>
      <c r="J69" s="3"/>
      <c r="K69" s="5"/>
      <c r="L69" s="3"/>
      <c r="M69" s="5"/>
      <c r="N69" s="4">
        <f>SUM(C69:M69)</f>
        <v>0</v>
      </c>
      <c r="P69" s="4">
        <f>N30+N69</f>
        <v>0</v>
      </c>
    </row>
    <row r="70" spans="1:18">
      <c r="A70" s="10" t="s">
        <v>13</v>
      </c>
      <c r="C70" s="6">
        <f>SUM(C55:C69)</f>
        <v>3635.7142857142858</v>
      </c>
      <c r="D70" s="3"/>
      <c r="E70" s="6">
        <f>SUM(E55:E69)</f>
        <v>3635.7142857142858</v>
      </c>
      <c r="F70" s="3"/>
      <c r="G70" s="6">
        <f>SUM(G55:G69)</f>
        <v>4038.6554621848741</v>
      </c>
      <c r="H70" s="3"/>
      <c r="I70" s="6">
        <f>SUM(I55:I69)</f>
        <v>4118.4873949579833</v>
      </c>
      <c r="J70" s="6"/>
      <c r="K70" s="6">
        <f>SUM(K55:K69)</f>
        <v>5781.9327731092435</v>
      </c>
      <c r="L70" s="3"/>
      <c r="M70" s="6">
        <f>SUM(M55:M69)</f>
        <v>6685.546218487395</v>
      </c>
    </row>
    <row r="71" spans="1:18">
      <c r="A71" s="10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</row>
    <row r="72" spans="1:18">
      <c r="A72" s="10" t="s">
        <v>14</v>
      </c>
      <c r="C72" s="5">
        <f>C52-C70</f>
        <v>-635.71428571428578</v>
      </c>
      <c r="D72" s="3"/>
      <c r="E72" s="5">
        <f>E52-E70</f>
        <v>-635.71428571428578</v>
      </c>
      <c r="F72" s="3"/>
      <c r="G72" s="5">
        <f>G52-G70</f>
        <v>-538.65546218487407</v>
      </c>
      <c r="H72" s="3"/>
      <c r="I72" s="5">
        <f>I52-I70</f>
        <v>-118.48739495798327</v>
      </c>
      <c r="J72" s="3"/>
      <c r="K72" s="5">
        <f>K52-K70</f>
        <v>-1781.9327731092435</v>
      </c>
      <c r="L72" s="3"/>
      <c r="M72" s="5">
        <f>M52-M70</f>
        <v>-1685.546218487395</v>
      </c>
    </row>
    <row r="73" spans="1:18">
      <c r="A73" s="10" t="s">
        <v>15</v>
      </c>
      <c r="C73" s="6">
        <f>M36</f>
        <v>3515.6302521008392</v>
      </c>
      <c r="D73" s="3"/>
      <c r="E73" s="6">
        <f>C75</f>
        <v>2879.9159663865535</v>
      </c>
      <c r="F73" s="3"/>
      <c r="G73" s="6">
        <f>E75</f>
        <v>2244.2016806722677</v>
      </c>
      <c r="H73" s="3"/>
      <c r="I73" s="6">
        <f>G75</f>
        <v>1705.5462184873936</v>
      </c>
      <c r="J73" s="3"/>
      <c r="K73" s="6">
        <f>I75</f>
        <v>1587.0588235294103</v>
      </c>
      <c r="L73" s="3"/>
      <c r="M73" s="6">
        <f>K75</f>
        <v>805.12605042016685</v>
      </c>
    </row>
    <row r="74" spans="1:18">
      <c r="A74" s="10" t="s">
        <v>16</v>
      </c>
      <c r="C74" s="6"/>
      <c r="D74" s="3"/>
      <c r="E74" s="6"/>
      <c r="F74" s="3"/>
      <c r="G74" s="6"/>
      <c r="H74" s="8"/>
      <c r="I74" s="6"/>
      <c r="J74" s="3"/>
      <c r="K74" s="6">
        <v>1000</v>
      </c>
      <c r="L74" s="3"/>
      <c r="M74" s="6">
        <v>1000</v>
      </c>
    </row>
    <row r="75" spans="1:18" ht="13.5" thickBot="1">
      <c r="A75" s="10" t="s">
        <v>17</v>
      </c>
      <c r="C75" s="9">
        <f>C72+C73+C74</f>
        <v>2879.9159663865535</v>
      </c>
      <c r="D75" s="3"/>
      <c r="E75" s="9">
        <f>E72+E73+E74</f>
        <v>2244.2016806722677</v>
      </c>
      <c r="F75" s="3"/>
      <c r="G75" s="9">
        <f>G72+G73+G74</f>
        <v>1705.5462184873936</v>
      </c>
      <c r="H75" s="8"/>
      <c r="I75" s="9">
        <f>I72+I73+I74</f>
        <v>1587.0588235294103</v>
      </c>
      <c r="J75" s="3"/>
      <c r="K75" s="9">
        <f>K72+K73+K74</f>
        <v>805.12605042016685</v>
      </c>
      <c r="L75" s="8"/>
      <c r="M75" s="9">
        <f>M72+M73+M74</f>
        <v>119.57983193277187</v>
      </c>
    </row>
    <row r="76" spans="1:18" ht="13.5" thickTop="1"/>
    <row r="80" spans="1:18" ht="26.25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</row>
    <row r="81" ht="26.25" customHeight="1"/>
  </sheetData>
  <phoneticPr fontId="0" type="noConversion"/>
  <printOptions horizontalCentered="1"/>
  <pageMargins left="0.36" right="0.62" top="0.57999999999999996" bottom="0.56999999999999995" header="0.32" footer="0.32"/>
  <pageSetup paperSize="9" orientation="landscape" r:id="rId1"/>
  <headerFooter alignWithMargins="0">
    <oddHeader xml:space="preserve">&amp;L&amp;"Verdana,Standard"&amp;K00-046Liquiditätsvorschau Muster&amp;R&amp;"Verdana,Standard"&amp;K00-046Version 1.1
</oddHeader>
    <oddFooter>&amp;L&amp;"Verdana,Standard"&amp;K00-043© 2018 - gruenderlexikon.de&amp;C&amp;"Verdana,Standard"&amp;K01+046Weitere Vorlagen, Muster und Video finden Sie unter: www.gruenderlexikon.de&amp;R&amp;"Verdana,Standard"&amp;K00-045Seite 1 von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Gründerlexikon</cp:lastModifiedBy>
  <cp:lastPrinted>2018-06-01T12:21:29Z</cp:lastPrinted>
  <dcterms:created xsi:type="dcterms:W3CDTF">2005-07-21T09:38:27Z</dcterms:created>
  <dcterms:modified xsi:type="dcterms:W3CDTF">2018-06-01T12:24:19Z</dcterms:modified>
</cp:coreProperties>
</file>